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imulador" sheetId="1" state="visible" r:id="rId1"/>
    <sheet xmlns:r="http://schemas.openxmlformats.org/officeDocument/2006/relationships" name="Supuestos y advertencias" sheetId="2" state="visible" r:id="rId2"/>
  </sheets>
  <definedNames>
    <definedName name="_xlnm.Print_Area" localSheetId="0">'Simulador'!$A$1:$F$52</definedName>
  </definedNames>
  <calcPr calcId="124519" fullCalcOnLoad="1" refMode="A1" iterate="0" iterateCount="100" iterateDelta="0.0001"/>
</workbook>
</file>

<file path=xl/styles.xml><?xml version="1.0" encoding="utf-8"?>
<styleSheet xmlns="http://schemas.openxmlformats.org/spreadsheetml/2006/main">
  <numFmts count="2">
    <numFmt numFmtId="164" formatCode="0.0000%"/>
    <numFmt numFmtId="165" formatCode="0.0%"/>
  </numFmts>
  <fonts count="20">
    <font>
      <name val="Calibri"/>
      <charset val="1"/>
      <family val="2"/>
      <color theme="1"/>
      <sz val="11"/>
    </font>
    <font>
      <name val="Arial"/>
      <family val="0"/>
      <sz val="10"/>
    </font>
    <font>
      <name val="Arial"/>
      <family val="0"/>
      <sz val="10"/>
    </font>
    <font>
      <name val="Arial"/>
      <family val="0"/>
      <sz val="10"/>
    </font>
    <font>
      <name val="Calibri"/>
      <charset val="1"/>
      <family val="0"/>
      <color rgb="FFA6A6A6"/>
      <sz val="8"/>
    </font>
    <font>
      <name val="Calibri"/>
      <charset val="1"/>
      <family val="0"/>
      <b val="1"/>
      <color rgb="FF1B2540"/>
      <sz val="16"/>
    </font>
    <font>
      <name val="Calibri"/>
      <charset val="1"/>
      <family val="0"/>
      <color rgb="FF7F6430"/>
      <sz val="13"/>
    </font>
    <font>
      <name val="Calibri"/>
      <charset val="1"/>
      <family val="0"/>
      <i val="1"/>
      <color rgb="FF56607A"/>
      <sz val="9"/>
    </font>
    <font>
      <name val="Calibri"/>
      <charset val="1"/>
      <family val="0"/>
      <b val="1"/>
      <color rgb="FF1B2540"/>
      <sz val="12"/>
    </font>
    <font>
      <name val="Calibri"/>
      <charset val="1"/>
      <family val="0"/>
      <i val="1"/>
      <color rgb="FF56607A"/>
      <sz val="10"/>
    </font>
    <font>
      <name val="Calibri"/>
      <charset val="1"/>
      <family val="0"/>
      <color rgb="FF23262E"/>
      <sz val="11"/>
    </font>
    <font>
      <name val="Calibri"/>
      <charset val="1"/>
      <family val="0"/>
      <b val="1"/>
      <color rgb="FF1B2540"/>
      <sz val="11"/>
    </font>
    <font>
      <name val="Calibri"/>
      <charset val="1"/>
      <family val="0"/>
      <color rgb="FF1B2540"/>
      <sz val="11"/>
    </font>
    <font>
      <name val="Calibri"/>
      <charset val="1"/>
      <family val="0"/>
      <b val="1"/>
      <color rgb="FF23262E"/>
      <sz val="13"/>
    </font>
    <font>
      <name val="Calibri"/>
      <charset val="1"/>
      <family val="0"/>
      <b val="1"/>
      <color rgb="FFA6572F"/>
      <sz val="10"/>
    </font>
    <font>
      <name val="Calibri"/>
      <charset val="1"/>
      <family val="0"/>
      <b val="1"/>
      <color rgb="FFA6572F"/>
      <sz val="12"/>
    </font>
    <font>
      <name val="Calibri"/>
      <color rgb="FF1B2A6B"/>
      <sz val="13"/>
    </font>
    <font>
      <name val="Calibri"/>
      <b val="1"/>
      <color rgb="FF205BFF"/>
      <sz val="10"/>
    </font>
    <font>
      <name val="Calibri"/>
      <b val="1"/>
      <color rgb="FF205BFF"/>
      <sz val="12"/>
    </font>
    <font>
      <name val="Calibri"/>
      <b val="1"/>
      <color rgb="FF205BFF"/>
      <sz val="16"/>
    </font>
  </fonts>
  <fills count="7">
    <fill>
      <patternFill/>
    </fill>
    <fill>
      <patternFill patternType="gray125"/>
    </fill>
    <fill>
      <patternFill patternType="solid">
        <fgColor rgb="FFFFF6D6"/>
        <bgColor rgb="FFF6F3EC"/>
      </patternFill>
    </fill>
    <fill>
      <patternFill patternType="solid">
        <fgColor rgb="FFF0F0F0"/>
        <bgColor rgb="FFF6F3EC"/>
      </patternFill>
    </fill>
    <fill>
      <patternFill patternType="solid">
        <fgColor rgb="FFFFFFFF"/>
        <bgColor rgb="FFF6F3EC"/>
      </patternFill>
    </fill>
    <fill>
      <patternFill patternType="solid">
        <fgColor rgb="FFF6F3EC"/>
        <bgColor rgb="FFF0F0F0"/>
      </patternFill>
    </fill>
    <fill>
      <patternFill patternType="solid">
        <fgColor rgb="FFEEF3FF"/>
      </patternFill>
    </fill>
  </fills>
  <borders count="4">
    <border>
      <left/>
      <right/>
      <top/>
      <bottom/>
      <diagonal/>
    </border>
    <border>
      <left/>
      <right/>
      <top/>
      <bottom style="medium">
        <color rgb="FF7F6430"/>
      </bottom>
      <diagonal/>
    </border>
    <border>
      <left style="medium">
        <color rgb="FFB8A878"/>
      </left>
      <right style="medium">
        <color rgb="FFB8A878"/>
      </right>
      <top style="medium">
        <color rgb="FFB8A878"/>
      </top>
      <bottom style="medium">
        <color rgb="FFB8A878"/>
      </bottom>
      <diagonal/>
    </border>
    <border>
      <left style="thin">
        <color rgb="FFD9D2C4"/>
      </left>
      <right style="thin">
        <color rgb="FFD9D2C4"/>
      </right>
      <top style="thin">
        <color rgb="FFD9D2C4"/>
      </top>
      <bottom style="thin">
        <color rgb="FFD9D2C4"/>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68">
    <xf numFmtId="0" fontId="0" fillId="0" borderId="0" applyAlignment="1" pivotButton="0" quotePrefix="0" xfId="0">
      <alignment horizontal="general" vertical="bottom"/>
    </xf>
    <xf numFmtId="0" fontId="4" fillId="0" borderId="0" applyAlignment="1" pivotButton="0" quotePrefix="0" xfId="0">
      <alignment horizontal="left" vertical="center"/>
    </xf>
    <xf numFmtId="0" fontId="4" fillId="0" borderId="0" applyAlignment="1" pivotButton="0" quotePrefix="0" xfId="0">
      <alignment horizontal="general" vertical="bottom"/>
    </xf>
    <xf numFmtId="0" fontId="5" fillId="0" borderId="0" applyAlignment="1" pivotButton="0" quotePrefix="0" xfId="0">
      <alignment horizontal="left" vertical="center"/>
    </xf>
    <xf numFmtId="0" fontId="6" fillId="0" borderId="0" applyAlignment="1" pivotButton="0" quotePrefix="0" xfId="0">
      <alignment horizontal="left" vertical="center"/>
    </xf>
    <xf numFmtId="0" fontId="7" fillId="0" borderId="0" applyAlignment="1" pivotButton="0" quotePrefix="0" xfId="0">
      <alignment horizontal="left" vertical="center"/>
    </xf>
    <xf numFmtId="3" fontId="4" fillId="0" borderId="0" applyAlignment="1" pivotButton="0" quotePrefix="0" xfId="0">
      <alignment horizontal="left" vertical="center"/>
    </xf>
    <xf numFmtId="0" fontId="0" fillId="0" borderId="1" applyAlignment="1" pivotButton="0" quotePrefix="0" xfId="0">
      <alignment horizontal="general" vertical="bottom"/>
    </xf>
    <xf numFmtId="164" fontId="4" fillId="0" borderId="0" applyAlignment="1" pivotButton="0" quotePrefix="0" xfId="0">
      <alignment horizontal="left" vertical="center"/>
    </xf>
    <xf numFmtId="0" fontId="8" fillId="0" borderId="0" applyAlignment="1" pivotButton="0" quotePrefix="0" xfId="0">
      <alignment horizontal="left" vertical="center"/>
    </xf>
    <xf numFmtId="0" fontId="9" fillId="0" borderId="0" applyAlignment="1" pivotButton="0" quotePrefix="0" xfId="0">
      <alignment horizontal="left" vertical="center"/>
    </xf>
    <xf numFmtId="0" fontId="10" fillId="0" borderId="0" applyAlignment="1" pivotButton="0" quotePrefix="0" xfId="0">
      <alignment horizontal="left" vertical="center" indent="1"/>
    </xf>
    <xf numFmtId="3" fontId="11" fillId="2" borderId="2" applyAlignment="1" applyProtection="1" pivotButton="0" quotePrefix="0" xfId="0">
      <alignment horizontal="right" vertical="center"/>
      <protection locked="0" hidden="0"/>
    </xf>
    <xf numFmtId="1" fontId="4" fillId="0" borderId="0" applyAlignment="1" pivotButton="0" quotePrefix="0" xfId="0">
      <alignment horizontal="left" vertical="center"/>
    </xf>
    <xf numFmtId="1" fontId="11" fillId="2" borderId="2" applyAlignment="1" applyProtection="1" pivotButton="0" quotePrefix="0" xfId="0">
      <alignment horizontal="right" vertical="center"/>
      <protection locked="0" hidden="0"/>
    </xf>
    <xf numFmtId="165" fontId="11" fillId="2" borderId="2" applyAlignment="1" applyProtection="1" pivotButton="0" quotePrefix="0" xfId="0">
      <alignment horizontal="right" vertical="center"/>
      <protection locked="0" hidden="0"/>
    </xf>
    <xf numFmtId="165" fontId="12" fillId="3" borderId="3" applyAlignment="1" applyProtection="1" pivotButton="0" quotePrefix="0" xfId="0">
      <alignment horizontal="right" vertical="center"/>
      <protection locked="0" hidden="0"/>
    </xf>
    <xf numFmtId="3" fontId="12" fillId="3" borderId="3" applyAlignment="1" applyProtection="1" pivotButton="0" quotePrefix="0" xfId="0">
      <alignment horizontal="right" vertical="center"/>
      <protection locked="0" hidden="0"/>
    </xf>
    <xf numFmtId="1" fontId="12" fillId="3" borderId="3" applyAlignment="1" applyProtection="1" pivotButton="0" quotePrefix="0" xfId="0">
      <alignment horizontal="right" vertical="center"/>
      <protection locked="0" hidden="0"/>
    </xf>
    <xf numFmtId="10" fontId="12" fillId="3" borderId="3" applyAlignment="1" applyProtection="1" pivotButton="0" quotePrefix="0" xfId="0">
      <alignment horizontal="right" vertical="center"/>
      <protection locked="0" hidden="0"/>
    </xf>
    <xf numFmtId="3" fontId="10" fillId="4" borderId="3" applyAlignment="1" pivotButton="0" quotePrefix="0" xfId="0">
      <alignment horizontal="right" vertical="center"/>
    </xf>
    <xf numFmtId="164" fontId="10" fillId="4" borderId="3" applyAlignment="1" pivotButton="0" quotePrefix="0" xfId="0">
      <alignment horizontal="right" vertical="center"/>
    </xf>
    <xf numFmtId="0" fontId="7" fillId="0" borderId="0" applyAlignment="1" pivotButton="0" quotePrefix="0" xfId="0">
      <alignment horizontal="left" vertical="center"/>
    </xf>
    <xf numFmtId="0" fontId="8" fillId="5" borderId="2" applyAlignment="1" pivotButton="0" quotePrefix="0" xfId="0">
      <alignment horizontal="left" vertical="center" indent="1"/>
    </xf>
    <xf numFmtId="3" fontId="13" fillId="5" borderId="2" applyAlignment="1" pivotButton="0" quotePrefix="0" xfId="0">
      <alignment horizontal="right" vertical="center"/>
    </xf>
    <xf numFmtId="165" fontId="10" fillId="4" borderId="3" applyAlignment="1" pivotButton="0" quotePrefix="0" xfId="0">
      <alignment horizontal="right" vertical="center"/>
    </xf>
    <xf numFmtId="165" fontId="11" fillId="4" borderId="3" applyAlignment="1" pivotButton="0" quotePrefix="0" xfId="0">
      <alignment horizontal="right" vertical="center"/>
    </xf>
    <xf numFmtId="3" fontId="11" fillId="4" borderId="3" applyAlignment="1" pivotButton="0" quotePrefix="0" xfId="0">
      <alignment horizontal="right" vertical="center"/>
    </xf>
    <xf numFmtId="0" fontId="14" fillId="0" borderId="0" applyAlignment="1" pivotButton="0" quotePrefix="0" xfId="0">
      <alignment horizontal="left" vertical="center" indent="1"/>
    </xf>
    <xf numFmtId="0" fontId="5" fillId="0" borderId="0" applyAlignment="1" pivotButton="0" quotePrefix="0" xfId="0">
      <alignment horizontal="general" vertical="top" wrapText="1"/>
    </xf>
    <xf numFmtId="0" fontId="8" fillId="0" borderId="0" applyAlignment="1" pivotButton="0" quotePrefix="0" xfId="0">
      <alignment horizontal="general" vertical="top" wrapText="1"/>
    </xf>
    <xf numFmtId="0" fontId="10" fillId="0" borderId="0" applyAlignment="1" pivotButton="0" quotePrefix="0" xfId="0">
      <alignment horizontal="general" vertical="top" wrapText="1"/>
    </xf>
    <xf numFmtId="0" fontId="15" fillId="0" borderId="0" applyAlignment="1" pivotButton="0" quotePrefix="0" xfId="0">
      <alignment horizontal="general" vertical="top" wrapText="1"/>
    </xf>
    <xf numFmtId="0" fontId="7" fillId="0" borderId="0"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left" vertical="center"/>
    </xf>
    <xf numFmtId="0" fontId="4" fillId="0" borderId="0" applyAlignment="1" pivotButton="0" quotePrefix="0" xfId="0">
      <alignment horizontal="general" vertical="bottom"/>
    </xf>
    <xf numFmtId="0" fontId="19" fillId="0" borderId="0" applyAlignment="1" pivotButton="0" quotePrefix="0" xfId="0">
      <alignment horizontal="left" vertical="center"/>
    </xf>
    <xf numFmtId="0" fontId="16" fillId="0" borderId="0" applyAlignment="1" pivotButton="0" quotePrefix="0" xfId="0">
      <alignment horizontal="left" vertical="center"/>
    </xf>
    <xf numFmtId="0" fontId="7" fillId="0" borderId="0" applyAlignment="1" pivotButton="0" quotePrefix="0" xfId="0">
      <alignment horizontal="left" vertical="center"/>
    </xf>
    <xf numFmtId="3" fontId="4" fillId="0" borderId="0" applyAlignment="1" pivotButton="0" quotePrefix="0" xfId="0">
      <alignment horizontal="left" vertical="center"/>
    </xf>
    <xf numFmtId="0" fontId="0" fillId="0" borderId="1" applyAlignment="1" pivotButton="0" quotePrefix="0" xfId="0">
      <alignment horizontal="general" vertical="bottom"/>
    </xf>
    <xf numFmtId="164" fontId="4" fillId="0" borderId="0" applyAlignment="1" pivotButton="0" quotePrefix="0" xfId="0">
      <alignment horizontal="left" vertical="center"/>
    </xf>
    <xf numFmtId="0" fontId="8" fillId="0" borderId="0" applyAlignment="1" pivotButton="0" quotePrefix="0" xfId="0">
      <alignment horizontal="left" vertical="center"/>
    </xf>
    <xf numFmtId="0" fontId="9" fillId="0" borderId="0" applyAlignment="1" pivotButton="0" quotePrefix="0" xfId="0">
      <alignment horizontal="left" vertical="center"/>
    </xf>
    <xf numFmtId="0" fontId="10" fillId="0" borderId="0" applyAlignment="1" pivotButton="0" quotePrefix="0" xfId="0">
      <alignment horizontal="left" vertical="center" indent="1"/>
    </xf>
    <xf numFmtId="3" fontId="11" fillId="2" borderId="2" applyAlignment="1" applyProtection="1" pivotButton="0" quotePrefix="0" xfId="0">
      <alignment horizontal="right" vertical="center"/>
      <protection locked="0" hidden="0"/>
    </xf>
    <xf numFmtId="1" fontId="4" fillId="0" borderId="0" applyAlignment="1" pivotButton="0" quotePrefix="0" xfId="0">
      <alignment horizontal="left" vertical="center"/>
    </xf>
    <xf numFmtId="1" fontId="11" fillId="2" borderId="2" applyAlignment="1" applyProtection="1" pivotButton="0" quotePrefix="0" xfId="0">
      <alignment horizontal="right" vertical="center"/>
      <protection locked="0" hidden="0"/>
    </xf>
    <xf numFmtId="165" fontId="11" fillId="2" borderId="2" applyAlignment="1" applyProtection="1" pivotButton="0" quotePrefix="0" xfId="0">
      <alignment horizontal="right" vertical="center"/>
      <protection locked="0" hidden="0"/>
    </xf>
    <xf numFmtId="165" fontId="12" fillId="3" borderId="3" applyAlignment="1" applyProtection="1" pivotButton="0" quotePrefix="0" xfId="0">
      <alignment horizontal="right" vertical="center"/>
      <protection locked="0" hidden="0"/>
    </xf>
    <xf numFmtId="3" fontId="12" fillId="3" borderId="3" applyAlignment="1" applyProtection="1" pivotButton="0" quotePrefix="0" xfId="0">
      <alignment horizontal="right" vertical="center"/>
      <protection locked="0" hidden="0"/>
    </xf>
    <xf numFmtId="1" fontId="12" fillId="3" borderId="3" applyAlignment="1" applyProtection="1" pivotButton="0" quotePrefix="0" xfId="0">
      <alignment horizontal="right" vertical="center"/>
      <protection locked="0" hidden="0"/>
    </xf>
    <xf numFmtId="10" fontId="12" fillId="3" borderId="3" applyAlignment="1" applyProtection="1" pivotButton="0" quotePrefix="0" xfId="0">
      <alignment horizontal="right" vertical="center"/>
      <protection locked="0" hidden="0"/>
    </xf>
    <xf numFmtId="3" fontId="10" fillId="4" borderId="3" applyAlignment="1" pivotButton="0" quotePrefix="0" xfId="0">
      <alignment horizontal="right" vertical="center"/>
    </xf>
    <xf numFmtId="164" fontId="10" fillId="4" borderId="3" applyAlignment="1" pivotButton="0" quotePrefix="0" xfId="0">
      <alignment horizontal="right" vertical="center"/>
    </xf>
    <xf numFmtId="0" fontId="8" fillId="6" borderId="2" applyAlignment="1" pivotButton="0" quotePrefix="0" xfId="0">
      <alignment horizontal="left" vertical="center" indent="1"/>
    </xf>
    <xf numFmtId="3" fontId="13" fillId="6" borderId="2" applyAlignment="1" pivotButton="0" quotePrefix="0" xfId="0">
      <alignment horizontal="right" vertical="center"/>
    </xf>
    <xf numFmtId="165" fontId="10" fillId="4" borderId="3" applyAlignment="1" pivotButton="0" quotePrefix="0" xfId="0">
      <alignment horizontal="right" vertical="center"/>
    </xf>
    <xf numFmtId="165" fontId="11" fillId="4" borderId="3" applyAlignment="1" pivotButton="0" quotePrefix="0" xfId="0">
      <alignment horizontal="right" vertical="center"/>
    </xf>
    <xf numFmtId="3" fontId="11" fillId="4" borderId="3" applyAlignment="1" pivotButton="0" quotePrefix="0" xfId="0">
      <alignment horizontal="right" vertical="center"/>
    </xf>
    <xf numFmtId="0" fontId="17" fillId="0" borderId="0" applyAlignment="1" pivotButton="0" quotePrefix="0" xfId="0">
      <alignment horizontal="left" vertical="center" indent="1"/>
    </xf>
    <xf numFmtId="0" fontId="5" fillId="0" borderId="0" applyAlignment="1" pivotButton="0" quotePrefix="0" xfId="0">
      <alignment horizontal="general" vertical="top" wrapText="1"/>
    </xf>
    <xf numFmtId="0" fontId="8" fillId="0" borderId="0" applyAlignment="1" pivotButton="0" quotePrefix="0" xfId="0">
      <alignment horizontal="general" vertical="top" wrapText="1"/>
    </xf>
    <xf numFmtId="0" fontId="10" fillId="0" borderId="0" applyAlignment="1" pivotButton="0" quotePrefix="0" xfId="0">
      <alignment horizontal="general" vertical="top" wrapText="1"/>
    </xf>
    <xf numFmtId="0" fontId="18" fillId="0" borderId="0" applyAlignment="1" pivotButton="0" quotePrefix="0" xfId="0">
      <alignment horizontal="general" vertical="top" wrapText="1"/>
    </xf>
    <xf numFmtId="0" fontId="7" fillId="0" borderId="0" applyAlignment="1" pivotButton="0" quotePrefix="0" xfId="0">
      <alignment horizontal="general"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2">
    <dxf>
      <font>
        <name val="Calibri"/>
        <charset val="1"/>
        <family val="0"/>
        <b val="1"/>
        <color rgb="FF2F6B4F"/>
        <sz val="13"/>
      </font>
      <fill>
        <patternFill>
          <bgColor rgb="FFE3F1E8"/>
        </patternFill>
      </fill>
    </dxf>
    <dxf>
      <font>
        <name val="Calibri"/>
        <charset val="1"/>
        <family val="0"/>
        <b val="1"/>
        <color rgb="FFA6572F"/>
        <sz val="13"/>
      </font>
      <fill>
        <patternFill>
          <bgColor rgb="FFF7E4D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7F6430"/>
      <rgbColor rgb="FF800080"/>
      <rgbColor rgb="FF2F6B4F"/>
      <rgbColor rgb="FFD9D2C4"/>
      <rgbColor rgb="FFB8A878"/>
      <rgbColor rgb="FF9999FF"/>
      <rgbColor rgb="FF993366"/>
      <rgbColor rgb="FFFFF6D6"/>
      <rgbColor rgb="FFE3F1E8"/>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0F0F0"/>
      <rgbColor rgb="FFF6F3EC"/>
      <rgbColor rgb="FFFFFF99"/>
      <rgbColor rgb="FF99CCFF"/>
      <rgbColor rgb="FFFF99CC"/>
      <rgbColor rgb="FFCC99FF"/>
      <rgbColor rgb="FFF7E4DC"/>
      <rgbColor rgb="FF3366FF"/>
      <rgbColor rgb="FF33CCCC"/>
      <rgbColor rgb="FF99CC00"/>
      <rgbColor rgb="FFFFCC00"/>
      <rgbColor rgb="FFFF9900"/>
      <rgbColor rgb="FFFF6600"/>
      <rgbColor rgb="FF56607A"/>
      <rgbColor rgb="FFA6A6A6"/>
      <rgbColor rgb="FF1B2540"/>
      <rgbColor rgb="FF339966"/>
      <rgbColor rgb="FF003300"/>
      <rgbColor rgb="FF333300"/>
      <rgbColor rgb="FFA6572F"/>
      <rgbColor rgb="FF993366"/>
      <rgbColor rgb="FF333399"/>
      <rgbColor rgb="FF23262E"/>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1"/>
  </sheetPr>
  <dimension ref="A1:L51"/>
  <sheetViews>
    <sheetView showGridLines="0" tabSelected="1" workbookViewId="0">
      <pane ySplit="5" topLeftCell="A6" activePane="bottomLeft" state="frozen"/>
      <selection pane="bottomLeft" activeCell="C8" sqref="C8"/>
    </sheetView>
  </sheetViews>
  <sheetFormatPr baseColWidth="8" defaultColWidth="8.6796875" defaultRowHeight="15" customHeight="0" zeroHeight="0" outlineLevelRow="0"/>
  <cols>
    <col width="2.5" customWidth="1" style="34" min="1" max="1"/>
    <col width="46" customWidth="1" style="34" min="2" max="2"/>
    <col width="20" customWidth="1" style="34" min="3" max="3"/>
    <col width="3" customWidth="1" style="34" min="4" max="4"/>
    <col width="52" customWidth="1" style="34" min="5" max="5"/>
    <col width="2.5" customWidth="1" style="34" min="6" max="6"/>
    <col width="11" customWidth="1" style="34" min="10" max="10"/>
    <col width="14" customWidth="1" style="34" min="11" max="11"/>
    <col width="13" customWidth="1" style="34" min="12" max="12"/>
  </cols>
  <sheetData>
    <row r="1" ht="15" customHeight="1" s="35">
      <c r="J1" s="36" t="inlineStr">
        <is>
          <t>Cálculo auxiliar de umbrales</t>
        </is>
      </c>
      <c r="K1" s="37" t="n"/>
      <c r="L1" s="37" t="n"/>
    </row>
    <row r="2" ht="21" customHeight="1" s="35">
      <c r="B2" s="38" t="inlineStr">
        <is>
          <t>efy Finance · Capital in Motion.</t>
        </is>
      </c>
      <c r="J2" s="36" t="inlineStr">
        <is>
          <t>No requiere edición. Resuelve por aproximaciones sucesivas la tasa a la cual el flujo llega a cero.</t>
        </is>
      </c>
      <c r="K2" s="37" t="n"/>
      <c r="L2" s="37" t="n"/>
    </row>
    <row r="3" ht="18" customHeight="1" s="35">
      <c r="B3" s="39" t="inlineStr">
        <is>
          <t>Simulador de apalancamiento inmobiliario</t>
        </is>
      </c>
      <c r="J3" s="37" t="n"/>
      <c r="K3" s="37" t="n"/>
      <c r="L3" s="37" t="n"/>
    </row>
    <row r="4" ht="15" customHeight="1" s="35">
      <c r="B4" s="40" t="inlineStr">
        <is>
          <t>VERSIÓN ABIERTA · todas las celdas editables · celdas amarillas: sus datos   ·   celdas grises: supuestos ajustables   ·   celdas blancas: calculadas automáticamente   ·   no modifique las celdas blancas si quiere conservar las fórmulas</t>
        </is>
      </c>
      <c r="J4" s="36" t="inlineStr">
        <is>
          <t>Constante K</t>
        </is>
      </c>
      <c r="K4" s="41">
        <f>$C$33-$C$20-$C$17*($C$9-$C$20-$C$32)</f>
        <v/>
      </c>
      <c r="L4" s="37" t="n"/>
    </row>
    <row r="5" ht="6" customHeight="1" s="35">
      <c r="B5" s="42" t="n"/>
      <c r="C5" s="42" t="n"/>
      <c r="D5" s="42" t="n"/>
      <c r="E5" s="42" t="n"/>
      <c r="J5" s="36" t="inlineStr">
        <is>
          <t>Rendimiento mensual</t>
        </is>
      </c>
      <c r="K5" s="43">
        <f>(1+$C$15)^(1/12)-1</f>
        <v/>
      </c>
      <c r="L5" s="37" t="n"/>
    </row>
    <row r="6" ht="15" customHeight="1" s="35">
      <c r="J6" s="36" t="inlineStr">
        <is>
          <t>Tasa inicial</t>
        </is>
      </c>
      <c r="K6" s="43">
        <f>$C$25</f>
        <v/>
      </c>
      <c r="L6" s="37" t="n"/>
    </row>
    <row r="7" ht="15" customHeight="1" s="35">
      <c r="B7" s="44" t="inlineStr">
        <is>
          <t>A · SUS DATOS</t>
        </is>
      </c>
      <c r="E7" s="45" t="inlineStr">
        <is>
          <t>Complete estas cuatro celdas con la información de su inmueble.</t>
        </is>
      </c>
      <c r="J7" s="36" t="inlineStr">
        <is>
          <t>Iteración</t>
        </is>
      </c>
      <c r="K7" s="36" t="inlineStr">
        <is>
          <t>Cuota</t>
        </is>
      </c>
      <c r="L7" s="36" t="inlineStr">
        <is>
          <t>Tasa mensual</t>
        </is>
      </c>
    </row>
    <row r="8" ht="15" customHeight="1" s="35">
      <c r="B8" s="46" t="inlineStr">
        <is>
          <t>Avalúo comercial del inmueble (COP)</t>
        </is>
      </c>
      <c r="C8" s="47" t="n">
        <v>350000000</v>
      </c>
      <c r="J8" s="48" t="n">
        <v>1</v>
      </c>
      <c r="K8" s="41">
        <f>($K$4+$C$24*$K$5*(1-$C$17)+$C$17*$C$24*$K$6)/(1+$C$21*$K$5*(1-$C$17))</f>
        <v/>
      </c>
      <c r="L8" s="43">
        <f>RATE($C$10*12,-K8,$C$24)</f>
        <v/>
      </c>
    </row>
    <row r="9" ht="15" customHeight="1" s="35">
      <c r="B9" s="46" t="inlineStr">
        <is>
          <t>Canon de arrendamiento mensual (COP)</t>
        </is>
      </c>
      <c r="C9" s="47" t="n">
        <v>2500000</v>
      </c>
      <c r="J9" s="48" t="n">
        <v>2</v>
      </c>
      <c r="K9" s="41">
        <f>($K$4+$C$24*$K$5*(1-$C$17)+$C$17*$C$24*L8)/(1+$C$21*$K$5*(1-$C$17))</f>
        <v/>
      </c>
      <c r="L9" s="43">
        <f>RATE($C$10*12,-K9,$C$24)</f>
        <v/>
      </c>
    </row>
    <row r="10" ht="15" customHeight="1" s="35">
      <c r="B10" s="46" t="inlineStr">
        <is>
          <t>Plazo del crédito (años)</t>
        </is>
      </c>
      <c r="C10" s="49" t="n">
        <v>15</v>
      </c>
      <c r="J10" s="48" t="n">
        <v>3</v>
      </c>
      <c r="K10" s="41">
        <f>($K$4+$C$24*$K$5*(1-$C$17)+$C$17*$C$24*L9)/(1+$C$21*$K$5*(1-$C$17))</f>
        <v/>
      </c>
      <c r="L10" s="43">
        <f>RATE($C$10*12,-K10,$C$24)</f>
        <v/>
      </c>
    </row>
    <row r="11" ht="15" customHeight="1" s="35">
      <c r="B11" s="46" t="inlineStr">
        <is>
          <t>Tasa del crédito (% efectivo anual)</t>
        </is>
      </c>
      <c r="C11" s="50" t="n">
        <v>0.12</v>
      </c>
      <c r="J11" s="48" t="n">
        <v>4</v>
      </c>
      <c r="K11" s="41">
        <f>($K$4+$C$24*$K$5*(1-$C$17)+$C$17*$C$24*L10)/(1+$C$21*$K$5*(1-$C$17))</f>
        <v/>
      </c>
      <c r="L11" s="43">
        <f>RATE($C$10*12,-K11,$C$24)</f>
        <v/>
      </c>
    </row>
    <row r="12" ht="15" customHeight="1" s="35">
      <c r="J12" s="48" t="n">
        <v>5</v>
      </c>
      <c r="K12" s="41">
        <f>($K$4+$C$24*$K$5*(1-$C$17)+$C$17*$C$24*L11)/(1+$C$21*$K$5*(1-$C$17))</f>
        <v/>
      </c>
      <c r="L12" s="43">
        <f>RATE($C$10*12,-K12,$C$24)</f>
        <v/>
      </c>
    </row>
    <row r="13" ht="15" customHeight="1" s="35">
      <c r="B13" s="44" t="inlineStr">
        <is>
          <t>B · SUPUESTOS  ·  puede ajustarlos a su caso</t>
        </is>
      </c>
      <c r="E13" s="45" t="inlineStr">
        <is>
          <t>Vienen con valores de referencia. Cámbielos si conoce los suyos.</t>
        </is>
      </c>
      <c r="J13" s="48" t="n">
        <v>6</v>
      </c>
      <c r="K13" s="41">
        <f>($K$4+$C$24*$K$5*(1-$C$17)+$C$17*$C$24*L12)/(1+$C$21*$K$5*(1-$C$17))</f>
        <v/>
      </c>
      <c r="L13" s="43">
        <f>RATE($C$10*12,-K13,$C$24)</f>
        <v/>
      </c>
    </row>
    <row r="14" ht="15" customHeight="1" s="35">
      <c r="B14" s="46" t="inlineStr">
        <is>
          <t>Loan-to-value (% del avalúo que presta el banco)</t>
        </is>
      </c>
      <c r="C14" s="51" t="n">
        <v>0.6</v>
      </c>
      <c r="J14" s="48" t="n">
        <v>7</v>
      </c>
      <c r="K14" s="41">
        <f>($K$4+$C$24*$K$5*(1-$C$17)+$C$17*$C$24*L13)/(1+$C$21*$K$5*(1-$C$17))</f>
        <v/>
      </c>
      <c r="L14" s="43">
        <f>RATE($C$10*12,-K14,$C$24)</f>
        <v/>
      </c>
    </row>
    <row r="15" ht="15" customHeight="1" s="35">
      <c r="B15" s="46" t="inlineStr">
        <is>
          <t>Rendimiento esperado del activo financiero (% EA)</t>
        </is>
      </c>
      <c r="C15" s="51" t="n">
        <v>0.14</v>
      </c>
      <c r="J15" s="48" t="n">
        <v>8</v>
      </c>
      <c r="K15" s="41">
        <f>($K$4+$C$24*$K$5*(1-$C$17)+$C$17*$C$24*L14)/(1+$C$21*$K$5*(1-$C$17))</f>
        <v/>
      </c>
      <c r="L15" s="43">
        <f>RATE($C$10*12,-K15,$C$24)</f>
        <v/>
      </c>
    </row>
    <row r="16" ht="15" customHeight="1" s="35">
      <c r="B16" s="46" t="inlineStr">
        <is>
          <t>Tasa de cambio COP/USD</t>
        </is>
      </c>
      <c r="C16" s="52" t="n">
        <v>3100</v>
      </c>
      <c r="J16" s="48" t="n">
        <v>9</v>
      </c>
      <c r="K16" s="41">
        <f>($K$4+$C$24*$K$5*(1-$C$17)+$C$17*$C$24*L15)/(1+$C$21*$K$5*(1-$C$17))</f>
        <v/>
      </c>
      <c r="L16" s="43">
        <f>RATE($C$10*12,-K16,$C$24)</f>
        <v/>
      </c>
    </row>
    <row r="17" ht="15" customHeight="1" s="35">
      <c r="B17" s="46" t="inlineStr">
        <is>
          <t>Tasa marginal de renta (%)</t>
        </is>
      </c>
      <c r="C17" s="51" t="n">
        <v>0.33</v>
      </c>
      <c r="J17" s="48" t="n">
        <v>10</v>
      </c>
      <c r="K17" s="41">
        <f>($K$4+$C$24*$K$5*(1-$C$17)+$C$17*$C$24*L16)/(1+$C$21*$K$5*(1-$C$17))</f>
        <v/>
      </c>
      <c r="L17" s="43">
        <f>RATE($C$10*12,-K17,$C$24)</f>
        <v/>
      </c>
    </row>
    <row r="18" ht="15" customHeight="1" s="35">
      <c r="B18" s="46" t="inlineStr">
        <is>
          <t>Provisión por vacancia (1 mes cada N meses)</t>
        </is>
      </c>
      <c r="C18" s="53" t="n">
        <v>24</v>
      </c>
      <c r="J18" s="48" t="n">
        <v>11</v>
      </c>
      <c r="K18" s="41">
        <f>($K$4+$C$24*$K$5*(1-$C$17)+$C$17*$C$24*L17)/(1+$C$21*$K$5*(1-$C$17))</f>
        <v/>
      </c>
      <c r="L18" s="43">
        <f>RATE($C$10*12,-K18,$C$24)</f>
        <v/>
      </c>
    </row>
    <row r="19" ht="15" customHeight="1" s="35">
      <c r="B19" s="46" t="inlineStr">
        <is>
          <t>Reserva de mantenimiento (% anual del avalúo)</t>
        </is>
      </c>
      <c r="C19" s="54" t="n">
        <v>0.0075</v>
      </c>
      <c r="J19" s="48" t="n">
        <v>12</v>
      </c>
      <c r="K19" s="41">
        <f>($K$4+$C$24*$K$5*(1-$C$17)+$C$17*$C$24*L18)/(1+$C$21*$K$5*(1-$C$17))</f>
        <v/>
      </c>
      <c r="L19" s="43">
        <f>RATE($C$10*12,-K19,$C$24)</f>
        <v/>
      </c>
    </row>
    <row r="20" ht="15" customHeight="1" s="35">
      <c r="B20" s="46" t="inlineStr">
        <is>
          <t>Predial y seguros mensuales (COP)</t>
        </is>
      </c>
      <c r="C20" s="52" t="n">
        <v>267000</v>
      </c>
      <c r="J20" s="37" t="n"/>
      <c r="K20" s="37" t="n"/>
      <c r="L20" s="37" t="n"/>
    </row>
    <row r="21" ht="15" customHeight="1" s="35">
      <c r="B21" s="46" t="inlineStr">
        <is>
          <t>Meses de reserva de liquidez</t>
        </is>
      </c>
      <c r="C21" s="53" t="n">
        <v>6</v>
      </c>
      <c r="J21" s="37" t="n"/>
      <c r="K21" s="37" t="n"/>
      <c r="L21" s="37" t="n"/>
    </row>
    <row r="22"/>
    <row r="23" ht="15" customHeight="1" s="35">
      <c r="B23" s="44" t="inlineStr">
        <is>
          <t>C · RESULTADOS</t>
        </is>
      </c>
      <c r="E23" s="45" t="inlineStr">
        <is>
          <t>Se recalculan solos al cambiar cualquier dato de arriba.</t>
        </is>
      </c>
    </row>
    <row r="24" ht="15" customHeight="1" s="35">
      <c r="B24" s="46" t="inlineStr">
        <is>
          <t>Monto del crédito</t>
        </is>
      </c>
      <c r="C24" s="55">
        <f>C8*C14</f>
        <v/>
      </c>
    </row>
    <row r="25" ht="15" customHeight="1" s="35">
      <c r="B25" s="46" t="inlineStr">
        <is>
          <t>Tasa mensual equivalente</t>
        </is>
      </c>
      <c r="C25" s="56">
        <f>(1+C11)^(1/12)-1</f>
        <v/>
      </c>
      <c r="E25" s="40" t="inlineStr">
        <is>
          <t>Conversión efectiva: (1+EA)^(1/12)-1. No se divide entre 12.</t>
        </is>
      </c>
    </row>
    <row r="26" ht="15" customHeight="1" s="35">
      <c r="B26" s="46" t="inlineStr">
        <is>
          <t>Cuota mensual</t>
        </is>
      </c>
      <c r="C26" s="55">
        <f>PMT(C25,C10*12,-C24)</f>
        <v/>
      </c>
    </row>
    <row r="27" ht="15" customHeight="1" s="35">
      <c r="B27" s="46" t="inlineStr">
        <is>
          <t>Reserva de liquidez</t>
        </is>
      </c>
      <c r="C27" s="55">
        <f>C26*C21</f>
        <v/>
      </c>
      <c r="E27" s="40" t="inlineStr">
        <is>
          <t>Queda líquida en pesos. No se invierte.</t>
        </is>
      </c>
    </row>
    <row r="28" ht="15" customHeight="1" s="35">
      <c r="B28" s="46" t="inlineStr">
        <is>
          <t>Capital a invertir</t>
        </is>
      </c>
      <c r="C28" s="55">
        <f>C24-C27</f>
        <v/>
      </c>
    </row>
    <row r="29" ht="15" customHeight="1" s="35">
      <c r="B29" s="46" t="inlineStr">
        <is>
          <t>Capital en USD</t>
        </is>
      </c>
      <c r="C29" s="55">
        <f>C28/C16</f>
        <v/>
      </c>
    </row>
    <row r="30" ht="15" customHeight="1" s="35">
      <c r="B30" s="46" t="inlineStr">
        <is>
          <t>Rendimiento mensual del activo</t>
        </is>
      </c>
      <c r="C30" s="55">
        <f>C28*((1+C15)^(1/12)-1)</f>
        <v/>
      </c>
    </row>
    <row r="31" ht="15" customHeight="1" s="35">
      <c r="B31" s="46" t="inlineStr">
        <is>
          <t>Provisión por vacancia</t>
        </is>
      </c>
      <c r="C31" s="55">
        <f>C9/C18</f>
        <v/>
      </c>
    </row>
    <row r="32" ht="15" customHeight="1" s="35">
      <c r="B32" s="46" t="inlineStr">
        <is>
          <t>Reserva de mantenimiento mensual</t>
        </is>
      </c>
      <c r="C32" s="55">
        <f>C8*C19/12</f>
        <v/>
      </c>
    </row>
    <row r="33" ht="15" customHeight="1" s="35">
      <c r="B33" s="46" t="inlineStr">
        <is>
          <t>Arriendo operativo</t>
        </is>
      </c>
      <c r="C33" s="55">
        <f>C9-C31-C32</f>
        <v/>
      </c>
      <c r="E33" s="40" t="inlineStr">
        <is>
          <t>Canon menos vacancia y mantenimiento.</t>
        </is>
      </c>
    </row>
    <row r="34" ht="15" customHeight="1" s="35">
      <c r="B34" s="46" t="inlineStr">
        <is>
          <t>Interés del primer mes</t>
        </is>
      </c>
      <c r="C34" s="55">
        <f>C24*C25</f>
        <v/>
      </c>
    </row>
    <row r="35" ht="15" customHeight="1" s="35">
      <c r="B35" s="46" t="inlineStr">
        <is>
          <t>Base gravable estimada</t>
        </is>
      </c>
      <c r="C35" s="55">
        <f>C9+C30-C34-C20-C32</f>
        <v/>
      </c>
      <c r="E35" s="40" t="inlineStr">
        <is>
          <t>Supone que el interés del crédito es deducible. Véase Supuestos y advertencias.</t>
        </is>
      </c>
    </row>
    <row r="36" ht="15" customHeight="1" s="35">
      <c r="B36" s="46" t="inlineStr">
        <is>
          <t>Impuesto estimado</t>
        </is>
      </c>
      <c r="C36" s="55">
        <f>C35*C17</f>
        <v/>
      </c>
    </row>
    <row r="37"/>
    <row r="38" ht="25.5" customHeight="1" s="35">
      <c r="B38" s="57" t="inlineStr">
        <is>
          <t>FLUJO NETO MENSUAL</t>
        </is>
      </c>
      <c r="C38" s="58">
        <f>C33+C30-C26-C20-C36</f>
        <v/>
      </c>
      <c r="E38" s="45" t="inlineStr">
        <is>
          <t>Lo que le queda cada mes por encima de lo que ya recibía.</t>
        </is>
      </c>
    </row>
    <row r="39"/>
    <row r="40" ht="15" customHeight="1" s="35">
      <c r="B40" s="46" t="inlineStr">
        <is>
          <t>Ingreso mensual con la estructura</t>
        </is>
      </c>
      <c r="C40" s="55">
        <f>C33+C38</f>
        <v/>
      </c>
    </row>
    <row r="41" ht="15" customHeight="1" s="35">
      <c r="B41" s="46" t="inlineStr">
        <is>
          <t>Variación frente a no hacer nada</t>
        </is>
      </c>
      <c r="C41" s="59">
        <f>C38/C33</f>
        <v/>
      </c>
    </row>
    <row r="42" ht="15" customHeight="1" s="35">
      <c r="B42" s="46" t="inlineStr">
        <is>
          <t>Cobertura del arriendo sobre la cuota</t>
        </is>
      </c>
      <c r="C42" s="59">
        <f>C33/C26</f>
        <v/>
      </c>
      <c r="E42" s="40" t="inlineStr">
        <is>
          <t>Qué parte de la cuota paga el inmueble por sí solo.</t>
        </is>
      </c>
    </row>
    <row r="43" ht="15" customHeight="1" s="35">
      <c r="B43" s="46" t="inlineStr">
        <is>
          <t>Meses de aguante de la reserva</t>
        </is>
      </c>
      <c r="C43" s="55">
        <f>IFERROR(C27/MAX(C26-C33,0.0001),0)</f>
        <v/>
      </c>
      <c r="E43" s="40" t="inlineStr">
        <is>
          <t>Si el rendimiento dejara de llegar por completo.</t>
        </is>
      </c>
    </row>
    <row r="44"/>
    <row r="45" ht="15" customHeight="1" s="35">
      <c r="B45" s="44" t="inlineStr">
        <is>
          <t>D · UMBRALES DE RUPTURA</t>
        </is>
      </c>
      <c r="E45" s="45" t="inlineStr">
        <is>
          <t>Hasta dónde puede moverse cada variable antes de que el flujo llegue a cero.</t>
        </is>
      </c>
    </row>
    <row r="46" ht="15" customHeight="1" s="35">
      <c r="B46" s="46" t="inlineStr">
        <is>
          <t>Rendimiento mínimo del activo (% EA)</t>
        </is>
      </c>
      <c r="C46" s="60">
        <f>(1+(($C$26+$C$20-$C$33+$C$17*($C$9-$C$34-$C$20-$C$32))/(1-$C$17))/$C$28)^12-1</f>
        <v/>
      </c>
      <c r="E46" s="40" t="inlineStr">
        <is>
          <t>Por debajo de esta tasa, el flujo deja de ser positivo.</t>
        </is>
      </c>
    </row>
    <row r="47" ht="15" customHeight="1" s="35">
      <c r="B47" s="46" t="inlineStr">
        <is>
          <t>Tasa máxima del crédito (% EA)</t>
        </is>
      </c>
      <c r="C47" s="60">
        <f>(1+L19)^12-1</f>
        <v/>
      </c>
      <c r="E47" s="40" t="inlineStr">
        <is>
          <t>Por encima de esta tasa, la operación deja de dar caja.</t>
        </is>
      </c>
    </row>
    <row r="48" ht="15" customHeight="1" s="35">
      <c r="B48" s="46" t="inlineStr">
        <is>
          <t>Apreciación máxima del peso</t>
        </is>
      </c>
      <c r="C48" s="60">
        <f>1-(-($C$33-$C$26-$C$20-$C$17*($C$9-$C$34-$C$20-$C$32))/(1-$C$17))/$C$30</f>
        <v/>
      </c>
      <c r="E48" s="40" t="inlineStr">
        <is>
          <t>Cuánto puede fortalecerse el peso antes de que el flujo llegue a cero.</t>
        </is>
      </c>
    </row>
    <row r="49" ht="15" customHeight="1" s="35">
      <c r="B49" s="46" t="inlineStr">
        <is>
          <t>Tasa de cambio en ese punto (COP/USD)</t>
        </is>
      </c>
      <c r="C49" s="61">
        <f>C16*(1-C48)</f>
        <v/>
      </c>
    </row>
    <row r="50"/>
    <row r="51" ht="15" customHeight="1" s="35">
      <c r="B51" s="62" t="inlineStr">
        <is>
          <t>Este simulador es una herramienta ilustrativa. Lea la hoja «Supuestos y advertencias» antes de tomar cualquier decisión.</t>
        </is>
      </c>
    </row>
  </sheetData>
  <mergeCells count="3">
    <mergeCell ref="B3:E3"/>
    <mergeCell ref="B2:E2"/>
    <mergeCell ref="B4:E4"/>
  </mergeCells>
  <conditionalFormatting sqref="C38">
    <cfRule type="cellIs" rank="0" priority="2" equalAverage="0" operator="greaterThan" aboveAverage="0" dxfId="0" text="" percent="0" bottom="0">
      <formula>0</formula>
    </cfRule>
    <cfRule type="cellIs" rank="0" priority="3" equalAverage="0" operator="lessThan" aboveAverage="0" dxfId="1" text="" percent="0" bottom="0">
      <formula>0</formula>
    </cfRule>
  </conditionalFormatting>
  <dataValidations count="1">
    <dataValidation sqref="C10" showDropDown="0" showInputMessage="0" showErrorMessage="1" allowBlank="0" errorTitle="Plazo no válido" error="Seleccione 10, 15 o 20 años." type="list" errorStyle="stop" operator="between">
      <formula1>"10,15,20"</formula1>
      <formula2>0</formula2>
    </dataValidation>
  </dataValidations>
  <printOptions horizontalCentered="0" verticalCentered="0" headings="0" gridLines="0" gridLinesSet="1"/>
  <pageMargins left="0.4" right="0.4" top="0.5" bottom="0.5" header="0.5" footer="0.5"/>
  <pageSetup orientation="landscape" paperSize="1" scale="100" fitToHeight="0" fitToWidth="1" pageOrder="downThenOver" blackAndWhite="0" draft="0" horizontalDpi="300" verticalDpi="300" copies="1"/>
  <headerFooter differentOddEven="0" differentFirst="0">
    <oddHeader>&amp;CEDGE Trust Wealth Management · Simulador de apalancamiento inmobiliario</oddHeader>
    <oddFooter>&amp;CVersión 21/09/2026 · documento ilustrativo · no constituye asesoría</oddFooter>
    <evenHeader/>
    <evenFooter/>
    <firstHeader/>
    <firstFooter/>
  </headerFooter>
</worksheet>
</file>

<file path=xl/worksheets/sheet2.xml><?xml version="1.0" encoding="utf-8"?>
<worksheet xmlns="http://schemas.openxmlformats.org/spreadsheetml/2006/main">
  <sheetPr filterMode="0">
    <outlinePr summaryBelow="1" summaryRight="1"/>
    <pageSetUpPr fitToPage="1"/>
  </sheetPr>
  <dimension ref="A1:B20"/>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2.5" customWidth="1" style="34" min="1" max="1"/>
    <col width="104" customWidth="1" style="34" min="2" max="2"/>
  </cols>
  <sheetData>
    <row r="1"/>
    <row r="2" ht="24" customHeight="1" s="35">
      <c r="B2" s="63" t="inlineStr">
        <is>
          <t>Supuestos y advertencias</t>
        </is>
      </c>
    </row>
    <row r="3"/>
    <row r="4" ht="19.5" customHeight="1" s="35">
      <c r="B4" s="64" t="inlineStr">
        <is>
          <t>Qué hace esta plantilla</t>
        </is>
      </c>
    </row>
    <row r="5" ht="60" customHeight="1" s="35">
      <c r="B5" s="65" t="inlineStr">
        <is>
          <t>Estima el flujo de caja mensual de una estructura en la que un inmueble libre de deuda se hipoteca para obtener un crédito, y el desembolso —después de apartar una reserva de liquidez— se destina a un activo financiero que genera rendimientos. Combina el arriendo del inmueble, el rendimiento del activo, la cuota del crédito, los costos recurrentes y una estimación de impuesto de renta.</t>
        </is>
      </c>
    </row>
    <row r="6"/>
    <row r="7" ht="19.5" customHeight="1" s="35">
      <c r="B7" s="64" t="inlineStr">
        <is>
          <t>Qué NO hace</t>
        </is>
      </c>
    </row>
    <row r="8" ht="60" customHeight="1" s="35">
      <c r="B8" s="65" t="inlineStr">
        <is>
          <t>No es una cotización, no es una oferta y no es una recomendación. No considera los costos de cierre del crédito —notaría, registro, constitución de hipoteca, avalúo y estudio de títulos—, que reducen el capital efectivamente invertible. No modela la amortización año por año: calcula el primer mes, que es el más exigente en carga de intereses. No considera su situación patrimonial completa ni su capacidad de endeudamiento.</t>
        </is>
      </c>
    </row>
    <row r="9"/>
    <row r="10" ht="19.5" customHeight="1" s="35">
      <c r="B10" s="64" t="inlineStr">
        <is>
          <t>Advertencias que debe leer antes de usar los resultados</t>
        </is>
      </c>
    </row>
    <row r="11" ht="33.75" customHeight="1" s="35">
      <c r="B11" s="65" t="inlineStr">
        <is>
          <t>Cifras ilustrativas.  Los valores de referencia son supuestos de modelación. No constituyen oferta, promoción ni recomendación de ningún producto financiero, ni asesoría tributaria, legal o de inversión.</t>
        </is>
      </c>
    </row>
    <row r="12" ht="75.75" customHeight="1" s="35">
      <c r="B12" s="65" t="inlineStr">
        <is>
          <t>La deducción de intereses no está garantizada.  El cálculo del impuesto supone que los intereses del crédito pueden restarse de la base gravable contra las rentas que produce la inversión. Esa procedencia depende de los hechos particulares de cada contribuyente y de normas que admiten más de una interpretación. Requiere concepto tributario escrito de un profesional que analice su caso concreto. Si la deducción no procede, el resultado de esta plantilla es optimista y el flujo real puede ser negativo.</t>
        </is>
      </c>
    </row>
    <row r="13" ht="48" customHeight="1" s="35">
      <c r="B13" s="65" t="inlineStr">
        <is>
          <t>El rendimiento no está garantizado.  El rendimiento del activo financiero es un supuesto, no una promesa. Toda inversión implica riesgo de pérdida del capital. Un rendimiento alto en dólares refleja riesgo de crédito del emisor: la posibilidad de que no pague. Rendimientos pasados no anticipan rendimientos futuros.</t>
        </is>
      </c>
    </row>
    <row r="14" ht="61.5" customHeight="1" s="35">
      <c r="B14" s="65" t="inlineStr">
        <is>
          <t>La tasa de cambio es un supuesto.  El valor COP/USD que use en la plantilla es un parámetro de modelación, no una proyección. El peso colombiano ha registrado movimientos superiores al 20% en un solo año, en ambas direcciones. Si su deuda está en pesos y su inversión en dólares, una apreciación del peso reduce el rendimiento medido en pesos.</t>
        </is>
      </c>
    </row>
    <row r="15" ht="48" customHeight="1" s="35">
      <c r="B15" s="65" t="inlineStr">
        <is>
          <t>El resultado a largo plazo supone reinversión exitosa.  Los activos financieros vencen a plazos mucho más cortos que el crédito. Sostener el resultado durante quince años supone reinvertir el capital múltiples veces, preservándolo y obteniendo condiciones equivalentes en cada oportunidad. Nada de eso está garantizado.</t>
        </is>
      </c>
    </row>
    <row r="16" ht="48" customHeight="1" s="35">
      <c r="B16" s="65" t="inlineStr">
        <is>
          <t>El arriendo no cubre la cuota.  En la mayoría de configuraciones el arriendo, por sí solo, no alcanza para pagar la cuota del crédito. La diferencia depende del rendimiento del activo financiero. Si ese rendimiento se interrumpe, usted deberá cubrirla con recursos propios; para eso existe la reserva de liquidez.</t>
        </is>
      </c>
    </row>
    <row r="17"/>
    <row r="18" ht="21.75" customHeight="1" s="35">
      <c r="B18" s="66" t="inlineStr">
        <is>
          <t>Antes de tomar cualquier decisión, obtenga asesoría profesional que analice su caso concreto.</t>
        </is>
      </c>
    </row>
    <row r="19"/>
    <row r="20" ht="15.75" customHeight="1" s="35">
      <c r="B20" s="67" t="inlineStr">
        <is>
          <t>efy Finance · versión 20/10/2026 · efyfinance.com</t>
        </is>
      </c>
    </row>
  </sheetData>
  <printOptions horizontalCentered="0" verticalCentered="0" headings="0" gridLines="0" gridLinesSet="1"/>
  <pageMargins left="0.75" right="0.75" top="1" bottom="1" header="0.5" footer="0.5"/>
  <pageSetup orientation="portrait" paperSize="1" scale="100" fitToHeight="0" fitToWidth="1" pageOrder="downThenOver" blackAndWhite="0" draft="0" horizontalDpi="300" verticalDpi="300" copies="1"/>
  <headerFooter differentOddEven="0" differentFirst="0">
    <oddHeader>&amp;CEDGE Trust Wealth Management · Simulador de apalancamiento inmobiliario</oddHeader>
    <oddFooter>&amp;CVersión 21/09/2026 · documento ilustrativo · no constituye asesoría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efy Finance</dc:creator>
  <dc:title xmlns:dc="http://purl.org/dc/elements/1.1/">Simulador: ponga a trabajar su inmueble sin venderlo</dc:title>
  <dc:language xmlns:dc="http://purl.org/dc/elements/1.1/">en-US</dc:language>
  <dcterms:created xmlns:dcterms="http://purl.org/dc/terms/" xmlns:xsi="http://www.w3.org/2001/XMLSchema-instance" xsi:type="dcterms:W3CDTF">2026-09-21T16:15:02Z</dcterms:created>
  <dcterms:modified xmlns:dcterms="http://purl.org/dc/terms/" xmlns:xsi="http://www.w3.org/2001/XMLSchema-instance" xsi:type="dcterms:W3CDTF">2026-10-20T19:54:26Z</dcterms:modified>
  <cp:revision>0</cp:revision>
</cp:coreProperties>
</file>